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9140" windowHeight="1144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H19" i="1"/>
  <c r="H20"/>
  <c r="H18"/>
  <c r="G19"/>
  <c r="G20"/>
  <c r="G18"/>
  <c r="F19"/>
  <c r="F20"/>
  <c r="F18"/>
  <c r="E3"/>
  <c r="E19"/>
  <c r="E20"/>
  <c r="E18"/>
  <c r="D19"/>
  <c r="D20"/>
  <c r="D18"/>
  <c r="C19"/>
  <c r="C20"/>
  <c r="C18"/>
  <c r="H4"/>
  <c r="H5"/>
  <c r="H6"/>
  <c r="H7"/>
  <c r="H8"/>
  <c r="H9"/>
  <c r="H10"/>
  <c r="H11"/>
  <c r="G4"/>
  <c r="G5"/>
  <c r="G6"/>
  <c r="G7"/>
  <c r="G8"/>
  <c r="G9"/>
  <c r="G10"/>
  <c r="G11"/>
  <c r="D10"/>
  <c r="D11"/>
  <c r="D9"/>
  <c r="F9" s="1"/>
  <c r="D7"/>
  <c r="D8"/>
  <c r="D6"/>
  <c r="E6" s="1"/>
  <c r="D4"/>
  <c r="D5"/>
  <c r="D3"/>
  <c r="F3" s="1"/>
  <c r="F4"/>
  <c r="F5"/>
  <c r="F7"/>
  <c r="F8"/>
  <c r="F10"/>
  <c r="F11"/>
  <c r="C10"/>
  <c r="C11"/>
  <c r="C9"/>
  <c r="C4"/>
  <c r="C5"/>
  <c r="C3"/>
  <c r="E4"/>
  <c r="E5"/>
  <c r="E7"/>
  <c r="E8"/>
  <c r="E10"/>
  <c r="E11"/>
  <c r="C6"/>
  <c r="C7"/>
  <c r="C8"/>
  <c r="G3" l="1"/>
  <c r="H3" s="1"/>
  <c r="E9"/>
  <c r="F6"/>
</calcChain>
</file>

<file path=xl/sharedStrings.xml><?xml version="1.0" encoding="utf-8"?>
<sst xmlns="http://schemas.openxmlformats.org/spreadsheetml/2006/main" count="23" uniqueCount="12">
  <si>
    <t>T</t>
  </si>
  <si>
    <t>β</t>
  </si>
  <si>
    <r>
      <t>I</t>
    </r>
    <r>
      <rPr>
        <vertAlign val="subscript"/>
        <sz val="14"/>
        <color theme="1"/>
        <rFont val="Times New Roman"/>
        <family val="1"/>
        <charset val="238"/>
      </rPr>
      <t>C1</t>
    </r>
  </si>
  <si>
    <r>
      <t>I</t>
    </r>
    <r>
      <rPr>
        <vertAlign val="subscript"/>
        <sz val="14"/>
        <color theme="1"/>
        <rFont val="Times New Roman"/>
        <family val="1"/>
        <charset val="238"/>
      </rPr>
      <t>C2</t>
    </r>
  </si>
  <si>
    <r>
      <t>U</t>
    </r>
    <r>
      <rPr>
        <vertAlign val="subscript"/>
        <sz val="14"/>
        <color theme="1"/>
        <rFont val="Times New Roman"/>
        <family val="1"/>
        <charset val="238"/>
      </rPr>
      <t>CE2</t>
    </r>
  </si>
  <si>
    <r>
      <t>U</t>
    </r>
    <r>
      <rPr>
        <vertAlign val="superscript"/>
        <sz val="14"/>
        <color theme="1"/>
        <rFont val="Times New Roman"/>
        <family val="1"/>
        <charset val="238"/>
      </rPr>
      <t>+</t>
    </r>
  </si>
  <si>
    <r>
      <t>U</t>
    </r>
    <r>
      <rPr>
        <vertAlign val="superscript"/>
        <sz val="14"/>
        <color theme="1"/>
        <rFont val="Times New Roman"/>
        <family val="1"/>
        <charset val="238"/>
      </rPr>
      <t>-</t>
    </r>
  </si>
  <si>
    <r>
      <t>U</t>
    </r>
    <r>
      <rPr>
        <vertAlign val="subscript"/>
        <sz val="14"/>
        <color theme="1"/>
        <rFont val="Times New Roman"/>
        <family val="1"/>
        <charset val="238"/>
      </rPr>
      <t>WYmax</t>
    </r>
  </si>
  <si>
    <t>[°C]</t>
  </si>
  <si>
    <t>[mA]</t>
  </si>
  <si>
    <t>[V]</t>
  </si>
  <si>
    <t>Ecc</t>
  </si>
</sst>
</file>

<file path=xl/styles.xml><?xml version="1.0" encoding="utf-8"?>
<styleSheet xmlns="http://schemas.openxmlformats.org/spreadsheetml/2006/main">
  <numFmts count="1">
    <numFmt numFmtId="168" formatCode="0.000"/>
  </numFmts>
  <fonts count="8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vertAlign val="subscript"/>
      <sz val="14"/>
      <color theme="1"/>
      <name val="Times New Roman"/>
      <family val="1"/>
      <charset val="238"/>
    </font>
    <font>
      <vertAlign val="superscript"/>
      <sz val="14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168" fontId="7" fillId="0" borderId="7" xfId="0" applyNumberFormat="1" applyFont="1" applyBorder="1" applyAlignment="1">
      <alignment horizontal="center" wrapText="1"/>
    </xf>
    <xf numFmtId="2" fontId="7" fillId="0" borderId="7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tabSelected="1" workbookViewId="0">
      <selection activeCell="C18" sqref="C18:H20"/>
    </sheetView>
  </sheetViews>
  <sheetFormatPr defaultRowHeight="14.25"/>
  <cols>
    <col min="3" max="6" width="12.875" bestFit="1" customWidth="1"/>
  </cols>
  <sheetData>
    <row r="1" spans="1:8" ht="24.75" thickTop="1" thickBot="1">
      <c r="A1" s="1" t="s">
        <v>0</v>
      </c>
      <c r="B1" s="6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7.25" thickTop="1" thickBot="1">
      <c r="A2" s="3" t="s">
        <v>8</v>
      </c>
      <c r="B2" s="7"/>
      <c r="C2" s="8" t="s">
        <v>9</v>
      </c>
      <c r="D2" s="9"/>
      <c r="E2" s="8" t="s">
        <v>10</v>
      </c>
      <c r="F2" s="10"/>
      <c r="G2" s="10"/>
      <c r="H2" s="9"/>
    </row>
    <row r="3" spans="1:8" ht="16.5" thickTop="1" thickBot="1">
      <c r="A3" s="12">
        <v>15</v>
      </c>
      <c r="B3" s="4">
        <v>142.5</v>
      </c>
      <c r="C3" s="15">
        <f>((12-0.67)/((620000/B3)+2400))*10^3</f>
        <v>1.6783004158004158</v>
      </c>
      <c r="D3" s="15">
        <f>((12-0.67-C3*10^(-3)*2400)/(((B3+1)/B3)*1500))*10^3</f>
        <v>4.8341289560801748</v>
      </c>
      <c r="E3" s="16">
        <f>12-D3*10^(-3)*((B3+1)/B3+1500)</f>
        <v>4.7439385132116847</v>
      </c>
      <c r="F3" s="16">
        <f>((1500*2500)/(1500+2500))*D3*10^(-3)</f>
        <v>4.5319958963251636</v>
      </c>
      <c r="G3" s="16">
        <f>E3-1</f>
        <v>3.7439385132116847</v>
      </c>
      <c r="H3" s="16">
        <f>MIN(F3,G3)</f>
        <v>3.7439385132116847</v>
      </c>
    </row>
    <row r="4" spans="1:8" ht="15.75" thickBot="1">
      <c r="A4" s="11"/>
      <c r="B4" s="4">
        <v>190</v>
      </c>
      <c r="C4" s="15">
        <f t="shared" ref="C4:C5" si="0">((12-0.67)/((620000/B4)+2400))*10^3</f>
        <v>2.0006505576208182</v>
      </c>
      <c r="D4" s="15">
        <f t="shared" ref="D4:D5" si="1">((12-0.67-C4*10^(-3)*2400)/(((B4+1)/B4)*1500))*10^3</f>
        <v>4.3295055697204434</v>
      </c>
      <c r="E4" s="16">
        <f t="shared" ref="E4:E11" si="2">12-D4*10^(-3)*((B4+1)/B4+1500)</f>
        <v>5.5013893529781948</v>
      </c>
      <c r="F4" s="16">
        <f t="shared" ref="F4:F11" si="3">((1500*2500)/(1500+2500))*D4*10^(-3)</f>
        <v>4.058911471612916</v>
      </c>
      <c r="G4" s="16">
        <f t="shared" ref="G4:G11" si="4">E4-1</f>
        <v>4.5013893529781948</v>
      </c>
      <c r="H4" s="16">
        <f t="shared" ref="H4:H11" si="5">MIN(F4,G4)</f>
        <v>4.058911471612916</v>
      </c>
    </row>
    <row r="5" spans="1:8" ht="15.75" thickBot="1">
      <c r="A5" s="13"/>
      <c r="B5" s="4">
        <v>237.5</v>
      </c>
      <c r="C5" s="15">
        <f t="shared" si="0"/>
        <v>2.2612394957983195</v>
      </c>
      <c r="D5" s="15">
        <f t="shared" si="1"/>
        <v>3.9188497201815737</v>
      </c>
      <c r="E5" s="16">
        <f t="shared" si="2"/>
        <v>6.117790069587584</v>
      </c>
      <c r="F5" s="16">
        <f t="shared" si="3"/>
        <v>3.6739216126702257</v>
      </c>
      <c r="G5" s="16">
        <f t="shared" si="4"/>
        <v>5.117790069587584</v>
      </c>
      <c r="H5" s="16">
        <f t="shared" si="5"/>
        <v>3.6739216126702257</v>
      </c>
    </row>
    <row r="6" spans="1:8" ht="15.75" thickBot="1">
      <c r="A6" s="14">
        <v>25</v>
      </c>
      <c r="B6" s="4">
        <v>150</v>
      </c>
      <c r="C6" s="15">
        <f t="shared" ref="C4:C11" si="6">((12-0.65)/((620000/B6)+2400))*10^3</f>
        <v>1.7372448979591837</v>
      </c>
      <c r="D6" s="15">
        <f>((12-0.65-C6*10^(-3)*2400)/(((B6+1)/B6)*1500))*10^3</f>
        <v>4.755372347614542</v>
      </c>
      <c r="E6" s="16">
        <f t="shared" si="2"/>
        <v>4.8621544037482547</v>
      </c>
      <c r="F6" s="16">
        <f t="shared" si="3"/>
        <v>4.4581615758886333</v>
      </c>
      <c r="G6" s="16">
        <f t="shared" si="4"/>
        <v>3.8621544037482547</v>
      </c>
      <c r="H6" s="16">
        <f t="shared" si="5"/>
        <v>3.8621544037482547</v>
      </c>
    </row>
    <row r="7" spans="1:8" ht="15.75" thickBot="1">
      <c r="A7" s="11"/>
      <c r="B7" s="4">
        <v>200</v>
      </c>
      <c r="C7" s="15">
        <f t="shared" si="6"/>
        <v>2.0636363636363635</v>
      </c>
      <c r="D7" s="15">
        <f t="shared" ref="D7:D8" si="7">((12-0.65-C7*10^(-3)*2400)/(((B7+1)/B7)*1500))*10^3</f>
        <v>4.2436303331825727</v>
      </c>
      <c r="E7" s="16">
        <f t="shared" si="2"/>
        <v>5.6302896517412924</v>
      </c>
      <c r="F7" s="16">
        <f t="shared" si="3"/>
        <v>3.9784034373586619</v>
      </c>
      <c r="G7" s="16">
        <f t="shared" si="4"/>
        <v>4.6302896517412924</v>
      </c>
      <c r="H7" s="16">
        <f t="shared" si="5"/>
        <v>3.9784034373586619</v>
      </c>
    </row>
    <row r="8" spans="1:8" ht="15.75" thickBot="1">
      <c r="A8" s="13"/>
      <c r="B8" s="4">
        <v>250</v>
      </c>
      <c r="C8" s="15">
        <f t="shared" si="6"/>
        <v>2.3258196721311473</v>
      </c>
      <c r="D8" s="15">
        <f t="shared" si="7"/>
        <v>3.83003505105262</v>
      </c>
      <c r="E8" s="16">
        <f t="shared" si="2"/>
        <v>6.2511020682298133</v>
      </c>
      <c r="F8" s="16">
        <f t="shared" si="3"/>
        <v>3.5906578603618313</v>
      </c>
      <c r="G8" s="16">
        <f t="shared" si="4"/>
        <v>5.2511020682298133</v>
      </c>
      <c r="H8" s="16">
        <f t="shared" si="5"/>
        <v>3.5906578603618313</v>
      </c>
    </row>
    <row r="9" spans="1:8" ht="15.75" thickBot="1">
      <c r="A9" s="14">
        <v>45</v>
      </c>
      <c r="B9" s="4">
        <v>165</v>
      </c>
      <c r="C9" s="15">
        <f>((12-0.61)/((620000/B9)+2400))*10^3</f>
        <v>1.8497539370078742</v>
      </c>
      <c r="D9" s="15">
        <f>((12-0.61-C9*10^(-3)*2400)/(((B9+1)/B9)*1500))*10^3</f>
        <v>4.605813015842898</v>
      </c>
      <c r="E9" s="16">
        <f t="shared" si="2"/>
        <v>5.0866467492015319</v>
      </c>
      <c r="F9" s="16">
        <f t="shared" si="3"/>
        <v>4.3179497023527169</v>
      </c>
      <c r="G9" s="16">
        <f t="shared" si="4"/>
        <v>4.0866467492015319</v>
      </c>
      <c r="H9" s="16">
        <f t="shared" si="5"/>
        <v>4.0866467492015319</v>
      </c>
    </row>
    <row r="10" spans="1:8" ht="15.75" thickBot="1">
      <c r="A10" s="11"/>
      <c r="B10" s="4">
        <v>220</v>
      </c>
      <c r="C10" s="15">
        <f t="shared" ref="C10:C11" si="8">((12-0.61)/((620000/B10)+2400))*10^3</f>
        <v>2.1827526132404182</v>
      </c>
      <c r="D10" s="15">
        <f t="shared" ref="D10:D11" si="9">((12-0.61-C10*10^(-3)*2400)/(((B10+1)/B10)*1500))*10^3</f>
        <v>4.0823729116412046</v>
      </c>
      <c r="E10" s="16">
        <f t="shared" si="2"/>
        <v>5.8723397033860438</v>
      </c>
      <c r="F10" s="16">
        <f t="shared" si="3"/>
        <v>3.8272246046636291</v>
      </c>
      <c r="G10" s="16">
        <f t="shared" si="4"/>
        <v>4.8723397033860438</v>
      </c>
      <c r="H10" s="16">
        <f t="shared" si="5"/>
        <v>3.8272246046636291</v>
      </c>
    </row>
    <row r="11" spans="1:8" ht="15.75" thickBot="1">
      <c r="A11" s="13"/>
      <c r="B11" s="4">
        <v>275</v>
      </c>
      <c r="C11" s="15">
        <f t="shared" si="8"/>
        <v>2.4470703125000002</v>
      </c>
      <c r="D11" s="15">
        <f t="shared" si="9"/>
        <v>3.6646946708937196</v>
      </c>
      <c r="E11" s="16">
        <f t="shared" si="2"/>
        <v>6.4992799728260877</v>
      </c>
      <c r="F11" s="16">
        <f t="shared" si="3"/>
        <v>3.4356512539628623</v>
      </c>
      <c r="G11" s="16">
        <f t="shared" si="4"/>
        <v>5.4992799728260877</v>
      </c>
      <c r="H11" s="16">
        <f t="shared" si="5"/>
        <v>3.4356512539628623</v>
      </c>
    </row>
    <row r="15" spans="1:8" ht="15" thickBot="1"/>
    <row r="16" spans="1:8" ht="24.75" thickTop="1" thickBot="1">
      <c r="A16" s="1" t="s">
        <v>0</v>
      </c>
      <c r="B16" s="2" t="s">
        <v>11</v>
      </c>
      <c r="C16" s="2" t="s">
        <v>2</v>
      </c>
      <c r="D16" s="2" t="s">
        <v>3</v>
      </c>
      <c r="E16" s="2" t="s">
        <v>4</v>
      </c>
      <c r="F16" s="2" t="s">
        <v>5</v>
      </c>
      <c r="G16" s="2" t="s">
        <v>6</v>
      </c>
      <c r="H16" s="2" t="s">
        <v>7</v>
      </c>
    </row>
    <row r="17" spans="1:8" ht="20.25" thickTop="1" thickBot="1">
      <c r="A17" s="3" t="s">
        <v>8</v>
      </c>
      <c r="B17" s="17" t="s">
        <v>10</v>
      </c>
      <c r="C17" s="8" t="s">
        <v>9</v>
      </c>
      <c r="D17" s="9"/>
      <c r="E17" s="8" t="s">
        <v>10</v>
      </c>
      <c r="F17" s="10"/>
      <c r="G17" s="10"/>
      <c r="H17" s="9"/>
    </row>
    <row r="18" spans="1:8" ht="16.5" thickTop="1" thickBot="1">
      <c r="A18" s="12">
        <v>25</v>
      </c>
      <c r="B18" s="5">
        <v>10.8</v>
      </c>
      <c r="C18" s="15">
        <f>((B18-0.65)/((620000/200)+2400))*10^3</f>
        <v>1.8454545454545455</v>
      </c>
      <c r="D18" s="15">
        <f>((B18-0.65-C18*10^(-3)*2400)/(((200+1)/200)*1500))*10^3</f>
        <v>3.7949645710839746</v>
      </c>
      <c r="E18" s="16">
        <f>B18-D18*10^(-3)*((200+1)/200+1500)</f>
        <v>5.1037392039800995</v>
      </c>
      <c r="F18" s="16">
        <f>((1500*2500)/(1500+2500))*D18*10^(-3)</f>
        <v>3.5577792853912262</v>
      </c>
      <c r="G18" s="16">
        <f>E18-1</f>
        <v>4.1037392039800995</v>
      </c>
      <c r="H18" s="16">
        <f>MIN(F18,G18)</f>
        <v>3.5577792853912262</v>
      </c>
    </row>
    <row r="19" spans="1:8" ht="15.75" thickBot="1">
      <c r="A19" s="11"/>
      <c r="B19" s="5">
        <v>12</v>
      </c>
      <c r="C19" s="15">
        <f t="shared" ref="C19:C20" si="10">((B19-0.65)/((620000/200)+2400))*10^3</f>
        <v>2.0636363636363635</v>
      </c>
      <c r="D19" s="15">
        <f t="shared" ref="D19:D20" si="11">((B19-0.65-C19*10^(-3)*2400)/(((200+1)/200)*1500))*10^3</f>
        <v>4.2436303331825727</v>
      </c>
      <c r="E19" s="16">
        <f t="shared" ref="E19:E20" si="12">B19-D19*10^(-3)*((200+1)/200+1500)</f>
        <v>5.6302896517412924</v>
      </c>
      <c r="F19" s="16">
        <f t="shared" ref="F19:F20" si="13">((1500*2500)/(1500+2500))*D19*10^(-3)</f>
        <v>3.9784034373586619</v>
      </c>
      <c r="G19" s="16">
        <f t="shared" ref="G19:G20" si="14">E19-1</f>
        <v>4.6302896517412924</v>
      </c>
      <c r="H19" s="16">
        <f t="shared" ref="H19:H20" si="15">MIN(F19,G19)</f>
        <v>3.9784034373586619</v>
      </c>
    </row>
    <row r="20" spans="1:8" ht="15.75" thickBot="1">
      <c r="A20" s="13"/>
      <c r="B20" s="5">
        <v>13.2</v>
      </c>
      <c r="C20" s="15">
        <f t="shared" si="10"/>
        <v>2.2818181818181817</v>
      </c>
      <c r="D20" s="15">
        <f t="shared" si="11"/>
        <v>4.6922960952811694</v>
      </c>
      <c r="E20" s="16">
        <f t="shared" si="12"/>
        <v>6.156840099502487</v>
      </c>
      <c r="F20" s="16">
        <f t="shared" si="13"/>
        <v>4.3990275893260957</v>
      </c>
      <c r="G20" s="16">
        <f t="shared" si="14"/>
        <v>5.156840099502487</v>
      </c>
      <c r="H20" s="16">
        <f t="shared" si="15"/>
        <v>4.3990275893260957</v>
      </c>
    </row>
  </sheetData>
  <mergeCells count="9">
    <mergeCell ref="C17:D17"/>
    <mergeCell ref="E17:H17"/>
    <mergeCell ref="A18:A20"/>
    <mergeCell ref="B1:B2"/>
    <mergeCell ref="C2:D2"/>
    <mergeCell ref="E2:H2"/>
    <mergeCell ref="A3:A5"/>
    <mergeCell ref="A6:A8"/>
    <mergeCell ref="A9:A11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Marzol</dc:creator>
  <cp:lastModifiedBy>Marzol</cp:lastModifiedBy>
  <dcterms:created xsi:type="dcterms:W3CDTF">2008-05-12T17:13:49Z</dcterms:created>
  <dcterms:modified xsi:type="dcterms:W3CDTF">2008-05-12T18:02:52Z</dcterms:modified>
</cp:coreProperties>
</file>